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<sst xmlns="http://schemas.openxmlformats.org/spreadsheetml/2006/main" uniqueCount="85">
  <si>
    <t>Mortgage #1</t>
  </si>
  <si>
    <t>Mortgage #2</t>
  </si>
  <si>
    <t>Mortgage #3</t>
  </si>
  <si>
    <t>Initial Investment</t>
  </si>
  <si>
    <t>New Mortgage Value</t>
  </si>
  <si>
    <t>Mortgage %</t>
  </si>
  <si>
    <t>Note Income %</t>
  </si>
  <si>
    <t>Mortage Value</t>
  </si>
  <si>
    <t>Monthly Note Income</t>
  </si>
  <si>
    <t>Additional Mortgage Expense</t>
  </si>
  <si>
    <t>New Total Monthly Profit</t>
  </si>
  <si>
    <t>Monthly Profit Applied to Mortgage</t>
  </si>
  <si>
    <t>Monthly Expenses</t>
  </si>
  <si>
    <t>Payoff Period</t>
  </si>
  <si>
    <t>months</t>
  </si>
  <si>
    <t xml:space="preserve">Insurance </t>
  </si>
  <si>
    <t>years</t>
  </si>
  <si>
    <t>Taxes</t>
  </si>
  <si>
    <t>Mgmt. and HOA fees</t>
  </si>
  <si>
    <t>Cumulative Years</t>
  </si>
  <si>
    <t>Mortgage Interest Rate</t>
  </si>
  <si>
    <t>Mortgage Expense</t>
  </si>
  <si>
    <t>Total Monthly Expenses</t>
  </si>
  <si>
    <t>Monthly Rent</t>
  </si>
  <si>
    <t>Monthly Rental Profit</t>
  </si>
  <si>
    <t>Total Monthly Profit</t>
  </si>
  <si>
    <t>Assumptions:</t>
  </si>
  <si>
    <t>No home value appreciation</t>
  </si>
  <si>
    <t>Rent is constant</t>
  </si>
  <si/>
  <si>
    <t xml:space="preserve">Initial Investment: </t>
  </si>
  <si>
    <t>Mortgage</t>
  </si>
  <si>
    <t>Monthly Income</t>
  </si>
  <si>
    <t>Payback Period (Months)</t>
  </si>
  <si>
    <t>Payback Period (Years)</t>
  </si>
  <si>
    <t>Mortgage 1</t>
  </si>
  <si>
    <t>Mortgage 2</t>
  </si>
  <si>
    <t>Mortgage 3</t>
  </si>
  <si>
    <t>Mortgage 4</t>
  </si>
  <si>
    <t>Mortgage 5</t>
  </si>
  <si>
    <t>Mortgage 6</t>
  </si>
  <si>
    <t>Mortgage 7</t>
  </si>
  <si>
    <t>Mortgage 8</t>
  </si>
  <si>
    <t>Mortgage 9</t>
  </si>
  <si>
    <t>Mortgage 10</t>
  </si>
  <si>
    <t>Mortgage 11</t>
  </si>
  <si>
    <t>Mortgage 12</t>
  </si>
  <si>
    <t>Mortgage 13</t>
  </si>
  <si>
    <t>Mortgage 14</t>
  </si>
  <si>
    <t>Mortgage 15</t>
  </si>
  <si>
    <t>Mortgage 16</t>
  </si>
  <si>
    <t>Mortgage 17</t>
  </si>
  <si>
    <t>Mortgage 18</t>
  </si>
  <si>
    <t>Mortgage 19</t>
  </si>
  <si>
    <t>Mortgage 20</t>
  </si>
  <si>
    <t>Mortgage 21</t>
  </si>
  <si>
    <t>Mortgage 22</t>
  </si>
  <si>
    <t>Mortgage 23</t>
  </si>
  <si>
    <t>Mortgage 24</t>
  </si>
  <si>
    <t>Mortgage 25</t>
  </si>
  <si>
    <t>Mortgage 26</t>
  </si>
  <si>
    <t>Mortgage 27</t>
  </si>
  <si>
    <t>Mortgage 28</t>
  </si>
  <si>
    <t>Mortgage 29</t>
  </si>
  <si>
    <t>Mortgage 30</t>
  </si>
  <si>
    <t>Mortgage 31</t>
  </si>
  <si>
    <t>Mortgage 32</t>
  </si>
  <si>
    <t>Mortgage 33</t>
  </si>
  <si>
    <t>Mortgage 34</t>
  </si>
  <si>
    <t>Mortgage 35</t>
  </si>
  <si>
    <t>Mortgage 36</t>
  </si>
  <si>
    <t>Mortgage 37</t>
  </si>
  <si>
    <t>Mortgage 38</t>
  </si>
  <si>
    <t>Mortgage 39</t>
  </si>
  <si>
    <t>Mortgage 40</t>
  </si>
  <si>
    <t>Mortgage 41</t>
  </si>
  <si>
    <t>Mortgage 42</t>
  </si>
  <si>
    <t>Mortgage 43</t>
  </si>
  <si>
    <t>Mortgage 44</t>
  </si>
  <si>
    <t>Mortgage 45</t>
  </si>
  <si>
    <t>Mortgage 46</t>
  </si>
  <si>
    <t>Mortgage 47</t>
  </si>
  <si>
    <t>Mortgage 48</t>
  </si>
  <si>
    <t>Mortgage 49</t>
  </si>
  <si>
    <t>Mortgage 50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</si>
</sst>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$&quot;#,##0"/>
    <numFmt numFmtId="60" formatCode="&quot; &quot;* #,##0.00&quot; &quot;;&quot; &quot;* (#,##0.00);&quot; &quot;* &quot;-&quot;??&quot; &quot;"/>
    <numFmt numFmtId="61" formatCode="0.0"/>
    <numFmt numFmtId="62" formatCode="0.0%"/>
    <numFmt numFmtId="63" formatCode="&quot; &quot;&quot;$&quot;* #,##0&quot; &quot;;&quot; &quot;&quot;$&quot;* (#,##0);&quot; &quot;&quot;$&quot;* &quot;-&quot;??&quot; &quot;"/>
    <numFmt numFmtId="64" formatCode="&quot; &quot;&quot;$&quot;#,##0&quot; &quot;;&quot; &quot;&quot;$&quot;(#,##0);&quot; &quot;&quot;$&quot;&quot;-&quot;??&quot; &quot;"/>
  </numFmts>
  <fonts count="13">
    <font>
      <sz val="10"/>
      <color indexed="8"/>
      <name val="Helvetica"/>
    </font>
    <font>
      <sz val="12"/>
      <color indexed="8"/>
      <name val="Helvetica"/>
    </font>
    <font>
      <b val="1"/>
      <shadow val="1"/>
      <sz val="20"/>
      <color indexed="9"/>
      <name val="Helvetica"/>
    </font>
    <font>
      <sz val="13"/>
      <color indexed="8"/>
      <name val="Helvetica"/>
    </font>
    <font>
      <sz val="11"/>
      <color indexed="8"/>
      <name val="Calibri"/>
    </font>
    <font>
      <b val="1"/>
      <sz val="11"/>
      <color indexed="8"/>
      <name val="Calibri"/>
    </font>
    <font>
      <sz val="18"/>
      <color indexed="8"/>
      <name val="Helvetica"/>
    </font>
    <font>
      <sz val="10"/>
      <color indexed="8"/>
      <name val="Verdana"/>
    </font>
    <font>
      <sz val="9"/>
      <color indexed="17"/>
      <name val="Helvetica"/>
    </font>
    <font>
      <b val="1"/>
      <sz val="18"/>
      <color indexed="8"/>
      <name val="Verdana"/>
    </font>
    <font>
      <b val="1"/>
      <sz val="9"/>
      <color indexed="12"/>
      <name val="Helvetica"/>
    </font>
    <font>
      <sz val="9"/>
      <color indexed="12"/>
      <name val="Helvetica"/>
    </font>
    <font>
      <b val="1"/>
      <sz val="14"/>
      <color indexed="15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3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 style="thin">
        <color indexed="8"/>
      </bottom>
      <diagonal/>
    </border>
    <border>
      <left/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2" borderId="1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vertical="bottom"/>
    </xf>
    <xf numFmtId="0" fontId="4" fillId="2" borderId="6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vertical="bottom"/>
    </xf>
    <xf numFmtId="0" fontId="4" fillId="2" borderId="8" applyNumberFormat="1" applyFont="1" applyFill="1" applyBorder="1" applyAlignment="1" applyProtection="0">
      <alignment vertical="bottom"/>
    </xf>
    <xf numFmtId="0" fontId="4" fillId="2" borderId="9" applyNumberFormat="1" applyFont="1" applyFill="1" applyBorder="1" applyAlignment="1" applyProtection="0">
      <alignment vertical="bottom"/>
    </xf>
    <xf numFmtId="0" fontId="4" fillId="2" borderId="10" applyNumberFormat="1" applyFont="1" applyFill="1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vertical="bottom"/>
    </xf>
    <xf numFmtId="0" fontId="4" fillId="2" borderId="13" applyNumberFormat="1" applyFont="1" applyFill="1" applyBorder="1" applyAlignment="1" applyProtection="0">
      <alignment vertical="bottom"/>
    </xf>
    <xf numFmtId="0" fontId="4" fillId="2" borderId="14" applyNumberFormat="1" applyFont="1" applyFill="1" applyBorder="1" applyAlignment="1" applyProtection="0">
      <alignment vertical="bottom"/>
    </xf>
    <xf numFmtId="49" fontId="5" fillId="4" borderId="11" applyNumberFormat="1" applyFont="1" applyFill="1" applyBorder="1" applyAlignment="1" applyProtection="0">
      <alignment horizontal="center" vertical="bottom"/>
    </xf>
    <xf numFmtId="0" fontId="4" fillId="2" borderId="15" applyNumberFormat="1" applyFont="1" applyFill="1" applyBorder="1" applyAlignment="1" applyProtection="0">
      <alignment vertical="bottom"/>
    </xf>
    <xf numFmtId="49" fontId="5" fillId="5" borderId="11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1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vertical="bottom"/>
    </xf>
    <xf numFmtId="0" fontId="4" fillId="2" borderId="18" applyNumberFormat="1" applyFont="1" applyFill="1" applyBorder="1" applyAlignment="1" applyProtection="0">
      <alignment vertical="bottom"/>
    </xf>
    <xf numFmtId="0" fontId="4" fillId="2" borderId="19" applyNumberFormat="1" applyFont="1" applyFill="1" applyBorder="1" applyAlignment="1" applyProtection="0">
      <alignment vertical="bottom"/>
    </xf>
    <xf numFmtId="0" fontId="4" fillId="2" borderId="20" applyNumberFormat="1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vertical="bottom"/>
    </xf>
    <xf numFmtId="59" fontId="4" fillId="2" borderId="21" applyNumberFormat="1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vertical="bottom"/>
    </xf>
    <xf numFmtId="59" fontId="4" fillId="2" borderId="14" applyNumberFormat="1" applyFont="1" applyFill="1" applyBorder="1" applyAlignment="1" applyProtection="0">
      <alignment vertical="bottom"/>
    </xf>
    <xf numFmtId="9" fontId="4" fillId="2" borderId="21" applyNumberFormat="1" applyFont="1" applyFill="1" applyBorder="1" applyAlignment="1" applyProtection="0">
      <alignment vertical="bottom"/>
    </xf>
    <xf numFmtId="9" fontId="4" fillId="2" borderId="14" applyNumberFormat="1" applyFont="1" applyFill="1" applyBorder="1" applyAlignment="1" applyProtection="0">
      <alignment vertical="bottom"/>
    </xf>
    <xf numFmtId="10" fontId="4" fillId="2" borderId="21" applyNumberFormat="1" applyFont="1" applyFill="1" applyBorder="1" applyAlignment="1" applyProtection="0">
      <alignment vertical="bottom"/>
    </xf>
    <xf numFmtId="49" fontId="4" fillId="2" borderId="18" applyNumberFormat="1" applyFont="1" applyFill="1" applyBorder="1" applyAlignment="1" applyProtection="0">
      <alignment vertical="bottom"/>
    </xf>
    <xf numFmtId="59" fontId="4" fillId="2" borderId="16" applyNumberFormat="1" applyFont="1" applyFill="1" applyBorder="1" applyAlignment="1" applyProtection="0">
      <alignment vertical="bottom"/>
    </xf>
    <xf numFmtId="60" fontId="4" fillId="2" borderId="18" applyNumberFormat="1" applyFont="1" applyFill="1" applyBorder="1" applyAlignment="1" applyProtection="0">
      <alignment vertical="bottom"/>
    </xf>
    <xf numFmtId="49" fontId="5" fillId="2" borderId="22" applyNumberFormat="1" applyFont="1" applyFill="1" applyBorder="1" applyAlignment="1" applyProtection="0">
      <alignment horizontal="center" vertical="bottom"/>
    </xf>
    <xf numFmtId="0" fontId="0" fillId="2" borderId="23" applyNumberFormat="1" applyFont="1" applyFill="1" applyBorder="1" applyAlignment="1" applyProtection="0">
      <alignment horizontal="center" vertical="bottom"/>
    </xf>
    <xf numFmtId="49" fontId="5" fillId="2" borderId="24" applyNumberFormat="1" applyFont="1" applyFill="1" applyBorder="1" applyAlignment="1" applyProtection="0">
      <alignment horizontal="center" vertical="bottom"/>
    </xf>
    <xf numFmtId="0" fontId="0" fillId="2" borderId="25" applyNumberFormat="1" applyFont="1" applyFill="1" applyBorder="1" applyAlignment="1" applyProtection="0">
      <alignment horizontal="center" vertical="bottom"/>
    </xf>
    <xf numFmtId="49" fontId="4" fillId="2" borderId="26" applyNumberFormat="1" applyFont="1" applyFill="1" applyBorder="1" applyAlignment="1" applyProtection="0">
      <alignment vertical="bottom"/>
    </xf>
    <xf numFmtId="61" fontId="4" fillId="2" borderId="27" applyNumberFormat="1" applyFont="1" applyFill="1" applyBorder="1" applyAlignment="1" applyProtection="0">
      <alignment vertical="bottom"/>
    </xf>
    <xf numFmtId="49" fontId="4" fillId="2" borderId="28" applyNumberFormat="1" applyFont="1" applyFill="1" applyBorder="1" applyAlignment="1" applyProtection="0">
      <alignment vertical="bottom"/>
    </xf>
    <xf numFmtId="59" fontId="4" fillId="2" borderId="28" applyNumberFormat="1" applyFont="1" applyFill="1" applyBorder="1" applyAlignment="1" applyProtection="0">
      <alignment vertical="bottom"/>
    </xf>
    <xf numFmtId="61" fontId="4" fillId="2" borderId="14" applyNumberFormat="1" applyFont="1" applyFill="1" applyBorder="1" applyAlignment="1" applyProtection="0">
      <alignment vertical="bottom"/>
    </xf>
    <xf numFmtId="59" fontId="4" fillId="2" borderId="18" applyNumberFormat="1" applyFont="1" applyFill="1" applyBorder="1" applyAlignment="1" applyProtection="0">
      <alignment vertical="bottom"/>
    </xf>
    <xf numFmtId="59" fontId="4" fillId="2" borderId="29" applyNumberFormat="1" applyFont="1" applyFill="1" applyBorder="1" applyAlignment="1" applyProtection="0">
      <alignment vertical="bottom"/>
    </xf>
    <xf numFmtId="49" fontId="4" fillId="2" borderId="30" applyNumberFormat="1" applyFont="1" applyFill="1" applyBorder="1" applyAlignment="1" applyProtection="0">
      <alignment vertical="bottom"/>
    </xf>
    <xf numFmtId="61" fontId="4" fillId="2" borderId="31" applyNumberFormat="1" applyFont="1" applyFill="1" applyBorder="1" applyAlignment="1" applyProtection="0">
      <alignment vertical="bottom"/>
    </xf>
    <xf numFmtId="49" fontId="4" fillId="2" borderId="14" applyNumberFormat="1" applyFont="1" applyFill="1" applyBorder="1" applyAlignment="1" applyProtection="0">
      <alignment vertical="bottom"/>
    </xf>
    <xf numFmtId="62" fontId="4" fillId="2" borderId="21" applyNumberFormat="1" applyFont="1" applyFill="1" applyBorder="1" applyAlignment="1" applyProtection="0">
      <alignment vertical="bottom"/>
    </xf>
    <xf numFmtId="63" fontId="4" fillId="2" borderId="18" applyNumberFormat="1" applyFont="1" applyFill="1" applyBorder="1" applyAlignment="1" applyProtection="0">
      <alignment vertical="bottom"/>
    </xf>
    <xf numFmtId="61" fontId="4" fillId="2" borderId="28" applyNumberFormat="1" applyFont="1" applyFill="1" applyBorder="1" applyAlignment="1" applyProtection="0">
      <alignment vertical="bottom"/>
    </xf>
    <xf numFmtId="61" fontId="4" fillId="2" borderId="18" applyNumberFormat="1" applyFont="1" applyFill="1" applyBorder="1" applyAlignment="1" applyProtection="0">
      <alignment vertical="bottom"/>
    </xf>
    <xf numFmtId="49" fontId="5" fillId="2" borderId="18" applyNumberFormat="1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63" fontId="5" fillId="2" borderId="18" applyNumberFormat="1" applyFont="1" applyFill="1" applyBorder="1" applyAlignment="1" applyProtection="0">
      <alignment horizontal="right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2" borderId="18" applyNumberFormat="1" applyFont="1" applyFill="1" applyBorder="1" applyAlignment="1" applyProtection="0">
      <alignment horizontal="center" vertical="bottom" wrapText="1"/>
    </xf>
    <xf numFmtId="2" fontId="4" fillId="2" borderId="1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5f5f"/>
      <rgbColor rgb="ffffffff"/>
      <rgbColor rgb="ffaaaaaa"/>
      <rgbColor rgb="ffbfbfbf"/>
      <rgbColor rgb="ff499bc9"/>
      <rgbColor rgb="ff6ec038"/>
      <rgbColor rgb="ffd9d9d9"/>
      <rgbColor rgb="ff878787"/>
      <rgbColor rgb="ff595959"/>
      <rgbColor rgb="ff5b9bd5"/>
      <rgbColor rgb="ff404040"/>
      <rgbColor rgb="ff9dc3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Verdana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Verdana"/>
              </a:rPr>
              <a:t>Payback Period (Yrs)</a:t>
            </a:r>
          </a:p>
        </c:rich>
      </c:tx>
      <c:layout>
        <c:manualLayout>
          <c:xMode val="edge"/>
          <c:yMode val="edge"/>
          <c:x val="0.216943"/>
          <c:y val="0"/>
          <c:w val="0.566114"/>
          <c:h val="0.146359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8299"/>
          <c:y val="0.146359"/>
          <c:w val="0.93417"/>
          <c:h val="0.817466"/>
        </c:manualLayout>
      </c:layout>
      <c:lineChart>
        <c:grouping val="standard"/>
        <c:varyColors val="0"/>
        <c:ser>
          <c:idx val="0"/>
          <c:order val="0"/>
          <c:tx>
            <c:v>Payback Period (Yrs)</c:v>
          </c:tx>
          <c:spPr>
            <a:noFill/>
            <a:ln w="28575" cap="rnd">
              <a:solidFill>
                <a:srgbClr val="5B9BD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5B9BD5"/>
                </a:solidFill>
                <a:prstDash val="solid"/>
                <a:round/>
              </a:ln>
              <a:effectLst/>
            </c:spPr>
          </c:marker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# of Mortgages</c:v>
              </c:pt>
              <c:pt idx="1">
                <c:v/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</c:strLit>
          </c:cat>
          <c:val>
            <c:numRef>
              <c:f>'Sheet2'!$D$3:$D$17</c:f>
              <c:numCache>
                <c:ptCount val="15"/>
                <c:pt idx="0">
                  <c:v>5.827506</c:v>
                </c:pt>
                <c:pt idx="1">
                  <c:v>3.429355</c:v>
                </c:pt>
                <c:pt idx="2">
                  <c:v>2.429543</c:v>
                </c:pt>
                <c:pt idx="3">
                  <c:v>1.881114</c:v>
                </c:pt>
                <c:pt idx="4">
                  <c:v>1.534684</c:v>
                </c:pt>
                <c:pt idx="5">
                  <c:v>1.296008</c:v>
                </c:pt>
                <c:pt idx="6">
                  <c:v>1.121579</c:v>
                </c:pt>
                <c:pt idx="7">
                  <c:v>0.988533</c:v>
                </c:pt>
                <c:pt idx="8">
                  <c:v>0.883704</c:v>
                </c:pt>
                <c:pt idx="9">
                  <c:v>0.798977</c:v>
                </c:pt>
                <c:pt idx="10">
                  <c:v>0.729076</c:v>
                </c:pt>
                <c:pt idx="11">
                  <c:v>0.670421</c:v>
                </c:pt>
                <c:pt idx="12">
                  <c:v>0.620501</c:v>
                </c:pt>
                <c:pt idx="13">
                  <c:v>0.577501</c:v>
                </c:pt>
                <c:pt idx="14">
                  <c:v>0.540073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1.5"/>
        <c:minorUnit val="0.7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D9D9D9"/>
                </a:solidFill>
                <a:latin typeface="Helvetica"/>
              </a:defRPr>
            </a:pPr>
            <a:r>
              <a:rPr b="1" i="0" strike="noStrike" sz="1400" u="none">
                <a:solidFill>
                  <a:srgbClr val="D9D9D9"/>
                </a:solidFill>
                <a:latin typeface="Helvetica"/>
              </a:rPr>
              <a:t>Monthly Income (based on $125k initial investment)</a:t>
            </a:r>
          </a:p>
        </c:rich>
      </c:tx>
      <c:layout>
        <c:manualLayout>
          <c:xMode val="edge"/>
          <c:yMode val="edge"/>
          <c:x val="0.174736"/>
          <c:y val="0"/>
          <c:w val="0.650527"/>
          <c:h val="0.0762516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4639"/>
          <c:y val="0.0762516"/>
          <c:w val="0.843147"/>
          <c:h val="0.828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'Sheet2'!$F$2</c:f>
              <c:strCache>
                <c:ptCount val="1"/>
                <c:pt idx="0">
                  <c:v>Monthly Income</c:v>
                </c:pt>
              </c:strCache>
            </c:strRef>
          </c:tx>
          <c:spPr>
            <a:solidFill>
              <a:srgbClr val="9DC3E6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2"/>
            <c:spPr>
              <a:solidFill>
                <a:srgbClr val="9DC3E6"/>
              </a:solidFill>
              <a:ln w="12700" cap="flat">
                <a:noFill/>
                <a:miter lim="400000"/>
              </a:ln>
              <a:effectLst/>
            </c:spPr>
          </c:marker>
          <c:dLbls>
            <c:numFmt formatCode="&quot; &quot;&quot;$&quot;#,##0&quot; &quot;;&quot; &quot;&quot;$&quot;(#,##0);&quot; &quot;&quot;$&quot;&quot;-&quot;??&quot; &quot;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rnd">
                <a:solidFill>
                  <a:srgbClr val="5B9BD5">
                    <a:alpha val="50000"/>
                  </a:srgbClr>
                </a:solidFill>
                <a:prstDash val="solid"/>
                <a:miter lim="8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exp"/>
            <c:forward val="0"/>
            <c:backward val="0"/>
            <c:dispRSqr val="0"/>
            <c:dispEq val="0"/>
          </c:trendline>
          <c:xVal>
            <c:numRef>
              <c:f>'Sheet2'!$E$3:$E$52</c:f>
              <c:numCache>
                <c:ptCount val="50"/>
                <c:pt idx="0">
                  <c:v>5.827506</c:v>
                </c:pt>
                <c:pt idx="1">
                  <c:v>9.256861</c:v>
                </c:pt>
                <c:pt idx="2">
                  <c:v>11.686404</c:v>
                </c:pt>
                <c:pt idx="3">
                  <c:v>13.567518</c:v>
                </c:pt>
                <c:pt idx="4">
                  <c:v>15.102202</c:v>
                </c:pt>
                <c:pt idx="5">
                  <c:v>16.398210</c:v>
                </c:pt>
                <c:pt idx="6">
                  <c:v>17.519789</c:v>
                </c:pt>
                <c:pt idx="7">
                  <c:v>18.508322</c:v>
                </c:pt>
                <c:pt idx="8">
                  <c:v>19.392027</c:v>
                </c:pt>
                <c:pt idx="9">
                  <c:v>20.191004</c:v>
                </c:pt>
                <c:pt idx="10">
                  <c:v>20.920080</c:v>
                </c:pt>
                <c:pt idx="11">
                  <c:v>21.590501</c:v>
                </c:pt>
                <c:pt idx="12">
                  <c:v>22.211002</c:v>
                </c:pt>
                <c:pt idx="13">
                  <c:v>22.788503</c:v>
                </c:pt>
                <c:pt idx="14">
                  <c:v>23.328576</c:v>
                </c:pt>
                <c:pt idx="15">
                  <c:v>23.835778</c:v>
                </c:pt>
                <c:pt idx="16">
                  <c:v>24.313881</c:v>
                </c:pt>
                <c:pt idx="17">
                  <c:v>24.766043</c:v>
                </c:pt>
                <c:pt idx="18">
                  <c:v>25.194933</c:v>
                </c:pt>
                <c:pt idx="19">
                  <c:v>25.602829</c:v>
                </c:pt>
                <c:pt idx="20">
                  <c:v>25.991692</c:v>
                </c:pt>
                <c:pt idx="21">
                  <c:v>26.363219</c:v>
                </c:pt>
                <c:pt idx="22">
                  <c:v>26.718888</c:v>
                </c:pt>
                <c:pt idx="23">
                  <c:v>27.059999</c:v>
                </c:pt>
                <c:pt idx="24">
                  <c:v>27.387696</c:v>
                </c:pt>
                <c:pt idx="25">
                  <c:v>27.702994</c:v>
                </c:pt>
                <c:pt idx="26">
                  <c:v>28.006798</c:v>
                </c:pt>
                <c:pt idx="27">
                  <c:v>28.299915</c:v>
                </c:pt>
                <c:pt idx="28">
                  <c:v>28.583073</c:v>
                </c:pt>
                <c:pt idx="29">
                  <c:v>28.856925</c:v>
                </c:pt>
                <c:pt idx="30">
                  <c:v>29.122065</c:v>
                </c:pt>
                <c:pt idx="31">
                  <c:v>29.379029</c:v>
                </c:pt>
                <c:pt idx="32">
                  <c:v>29.628306</c:v>
                </c:pt>
                <c:pt idx="33">
                  <c:v>29.870343</c:v>
                </c:pt>
                <c:pt idx="34">
                  <c:v>30.105548</c:v>
                </c:pt>
                <c:pt idx="35">
                  <c:v>30.334297</c:v>
                </c:pt>
                <c:pt idx="36">
                  <c:v>30.556935</c:v>
                </c:pt>
                <c:pt idx="37">
                  <c:v>30.773780</c:v>
                </c:pt>
                <c:pt idx="38">
                  <c:v>30.985125</c:v>
                </c:pt>
                <c:pt idx="39">
                  <c:v>31.191242</c:v>
                </c:pt>
                <c:pt idx="40">
                  <c:v>31.392385</c:v>
                </c:pt>
                <c:pt idx="41">
                  <c:v>31.588787</c:v>
                </c:pt>
                <c:pt idx="42">
                  <c:v>31.780666</c:v>
                </c:pt>
                <c:pt idx="43">
                  <c:v>31.968227</c:v>
                </c:pt>
                <c:pt idx="44">
                  <c:v>32.151660</c:v>
                </c:pt>
                <c:pt idx="45">
                  <c:v>32.331141</c:v>
                </c:pt>
                <c:pt idx="46">
                  <c:v>32.506839</c:v>
                </c:pt>
                <c:pt idx="47">
                  <c:v>32.678909</c:v>
                </c:pt>
                <c:pt idx="48">
                  <c:v>32.847497</c:v>
                </c:pt>
                <c:pt idx="49">
                  <c:v>33.012743</c:v>
                </c:pt>
              </c:numCache>
            </c:numRef>
          </c:xVal>
          <c:yVal>
            <c:numRef>
              <c:f>'Sheet2'!$F$3:$F$52</c:f>
              <c:numCache>
                <c:ptCount val="50"/>
                <c:pt idx="0">
                  <c:v>1430.000000</c:v>
                </c:pt>
                <c:pt idx="1">
                  <c:v>2430.000000</c:v>
                </c:pt>
                <c:pt idx="2">
                  <c:v>3430.000000</c:v>
                </c:pt>
                <c:pt idx="3">
                  <c:v>4430.000000</c:v>
                </c:pt>
                <c:pt idx="4">
                  <c:v>5430.000000</c:v>
                </c:pt>
                <c:pt idx="5">
                  <c:v>6430.000000</c:v>
                </c:pt>
                <c:pt idx="6">
                  <c:v>7430.000000</c:v>
                </c:pt>
                <c:pt idx="7">
                  <c:v>8430.000000</c:v>
                </c:pt>
                <c:pt idx="8">
                  <c:v>9430.000000</c:v>
                </c:pt>
                <c:pt idx="9">
                  <c:v>10430.000000</c:v>
                </c:pt>
                <c:pt idx="10">
                  <c:v>11430.000000</c:v>
                </c:pt>
                <c:pt idx="11">
                  <c:v>12430.000000</c:v>
                </c:pt>
                <c:pt idx="12">
                  <c:v>13430.000000</c:v>
                </c:pt>
                <c:pt idx="13">
                  <c:v>14430.000000</c:v>
                </c:pt>
                <c:pt idx="14">
                  <c:v>15430.000000</c:v>
                </c:pt>
                <c:pt idx="15">
                  <c:v>16430.000000</c:v>
                </c:pt>
                <c:pt idx="16">
                  <c:v>17430.000000</c:v>
                </c:pt>
                <c:pt idx="17">
                  <c:v>18430.000000</c:v>
                </c:pt>
                <c:pt idx="18">
                  <c:v>19430.000000</c:v>
                </c:pt>
                <c:pt idx="19">
                  <c:v>20430.000000</c:v>
                </c:pt>
                <c:pt idx="20">
                  <c:v>21430.000000</c:v>
                </c:pt>
                <c:pt idx="21">
                  <c:v>22430.000000</c:v>
                </c:pt>
                <c:pt idx="22">
                  <c:v>23430.000000</c:v>
                </c:pt>
                <c:pt idx="23">
                  <c:v>24430.000000</c:v>
                </c:pt>
                <c:pt idx="24">
                  <c:v>25430.000000</c:v>
                </c:pt>
                <c:pt idx="25">
                  <c:v>26430.000000</c:v>
                </c:pt>
                <c:pt idx="26">
                  <c:v>27430.000000</c:v>
                </c:pt>
                <c:pt idx="27">
                  <c:v>28430.000000</c:v>
                </c:pt>
                <c:pt idx="28">
                  <c:v>29430.000000</c:v>
                </c:pt>
                <c:pt idx="29">
                  <c:v>30430.000000</c:v>
                </c:pt>
                <c:pt idx="30">
                  <c:v>31430.000000</c:v>
                </c:pt>
                <c:pt idx="31">
                  <c:v>32430.000000</c:v>
                </c:pt>
                <c:pt idx="32">
                  <c:v>33430.000000</c:v>
                </c:pt>
                <c:pt idx="33">
                  <c:v>34430.000000</c:v>
                </c:pt>
                <c:pt idx="34">
                  <c:v>35430.000000</c:v>
                </c:pt>
                <c:pt idx="35">
                  <c:v>36430.000000</c:v>
                </c:pt>
                <c:pt idx="36">
                  <c:v>37430.000000</c:v>
                </c:pt>
                <c:pt idx="37">
                  <c:v>38430.000000</c:v>
                </c:pt>
                <c:pt idx="38">
                  <c:v>39430.000000</c:v>
                </c:pt>
                <c:pt idx="39">
                  <c:v>40430.000000</c:v>
                </c:pt>
                <c:pt idx="40">
                  <c:v>41430.000000</c:v>
                </c:pt>
                <c:pt idx="41">
                  <c:v>42430.000000</c:v>
                </c:pt>
                <c:pt idx="42">
                  <c:v>43430.000000</c:v>
                </c:pt>
                <c:pt idx="43">
                  <c:v>44430.000000</c:v>
                </c:pt>
                <c:pt idx="44">
                  <c:v>45430.000000</c:v>
                </c:pt>
                <c:pt idx="45">
                  <c:v>46430.000000</c:v>
                </c:pt>
                <c:pt idx="46">
                  <c:v>47430.000000</c:v>
                </c:pt>
                <c:pt idx="47">
                  <c:v>48430.000000</c:v>
                </c:pt>
                <c:pt idx="48">
                  <c:v>49430.000000</c:v>
                </c:pt>
                <c:pt idx="49">
                  <c:v>50430.000000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595959">
                  <a:alpha val="75000"/>
                </a:srgbClr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i="0" strike="noStrike" sz="900" u="none">
                    <a:solidFill>
                      <a:srgbClr val="BFBFBF"/>
                    </a:solidFill>
                    <a:latin typeface="Helvetica"/>
                  </a:defRPr>
                </a:pPr>
                <a:r>
                  <a:rPr b="1" i="0" strike="noStrike" sz="900" u="none">
                    <a:solidFill>
                      <a:srgbClr val="BFBFBF"/>
                    </a:solidFill>
                    <a:latin typeface="Helvetica"/>
                  </a:rPr>
                  <a:t>Years</a:t>
                </a:r>
              </a:p>
            </c:rich>
          </c:tx>
          <c:layout/>
          <c:overlay val="1"/>
        </c:title>
        <c:numFmt formatCode="0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BFBFBF"/>
                </a:solidFill>
                <a:latin typeface="Helvetica"/>
              </a:defRPr>
            </a:pPr>
          </a:p>
        </c:txPr>
        <c:crossAx val="2094734553"/>
        <c:crosses val="autoZero"/>
        <c:crossBetween val="between"/>
        <c:majorUnit val="10"/>
        <c:minorUnit val="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595959">
                  <a:alpha val="75000"/>
                </a:srgb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BFBFBF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15000"/>
        <c:minorUnit val="750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404040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103630</xdr:rowOff>
    </xdr:from>
    <xdr:to>
      <xdr:col>3</xdr:col>
      <xdr:colOff>69848</xdr:colOff>
      <xdr:row>2</xdr:row>
      <xdr:rowOff>178307</xdr:rowOff>
    </xdr:to>
    <xdr:sp>
      <xdr:nvSpPr>
        <xdr:cNvPr id="2" name="Shape 2"/>
        <xdr:cNvSpPr/>
      </xdr:nvSpPr>
      <xdr:spPr>
        <a:xfrm>
          <a:off x="-19051" y="103630"/>
          <a:ext cx="3333750" cy="4556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000" u="none">
              <a:ln>
                <a:noFill/>
              </a:ln>
              <a:solidFill>
                <a:srgbClr val="606060"/>
              </a:solidFill>
              <a:effectLst>
                <a:outerShdw sx="100000" sy="100000" kx="0" ky="0" algn="b" rotWithShape="0" blurRad="38100" dist="19050" dir="2700000">
                  <a:srgbClr val="000000">
                    <a:alpha val="40000"/>
                  </a:srgbClr>
                </a:outerShdw>
              </a:effectLst>
              <a:uFillTx/>
              <a:latin typeface="+mn-lt"/>
              <a:ea typeface="+mn-ea"/>
              <a:cs typeface="+mn-cs"/>
              <a:sym typeface="Helvetica"/>
            </a:defRPr>
          </a:pPr>
          <a:r>
            <a:rPr b="1" baseline="0" cap="none" i="0" spc="0" strike="noStrike" sz="2000" u="none">
              <a:ln>
                <a:noFill/>
              </a:ln>
              <a:solidFill>
                <a:srgbClr val="606060"/>
              </a:solidFill>
              <a:effectLst>
                <a:outerShdw sx="100000" sy="100000" kx="0" ky="0" algn="b" rotWithShape="0" blurRad="38100" dist="19050" dir="2700000">
                  <a:srgbClr val="000000">
                    <a:alpha val="40000"/>
                  </a:srgbClr>
                </a:outerShdw>
              </a:effectLst>
              <a:uFillTx/>
              <a:latin typeface="+mn-lt"/>
              <a:ea typeface="+mn-ea"/>
              <a:cs typeface="+mn-cs"/>
              <a:sym typeface="Helvetica"/>
            </a:rPr>
            <a:t>Compound Interest Table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6</xdr:col>
      <xdr:colOff>587866</xdr:colOff>
      <xdr:row>23</xdr:row>
      <xdr:rowOff>153515</xdr:rowOff>
    </xdr:from>
    <xdr:to>
      <xdr:col>14</xdr:col>
      <xdr:colOff>7327</xdr:colOff>
      <xdr:row>39</xdr:row>
      <xdr:rowOff>55803</xdr:rowOff>
    </xdr:to>
    <xdr:graphicFrame>
      <xdr:nvGraphicFramePr>
        <xdr:cNvPr id="4" name="Chart 4"/>
        <xdr:cNvGraphicFramePr/>
      </xdr:nvGraphicFramePr>
      <xdr:xfrm>
        <a:off x="7344266" y="5087465"/>
        <a:ext cx="4804262" cy="295028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226435</xdr:colOff>
      <xdr:row>11</xdr:row>
      <xdr:rowOff>161411</xdr:rowOff>
    </xdr:from>
    <xdr:to>
      <xdr:col>18</xdr:col>
      <xdr:colOff>177951</xdr:colOff>
      <xdr:row>34</xdr:row>
      <xdr:rowOff>129096</xdr:rowOff>
    </xdr:to>
    <xdr:graphicFrame>
      <xdr:nvGraphicFramePr>
        <xdr:cNvPr id="5" name="Chart 5"/>
        <xdr:cNvGraphicFramePr/>
      </xdr:nvGraphicFramePr>
      <xdr:xfrm>
        <a:off x="8329035" y="2495036"/>
        <a:ext cx="6682517" cy="466351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37"/>
  <sheetViews>
    <sheetView workbookViewId="0" showGridLines="0" defaultGridColor="1"/>
  </sheetViews>
  <sheetFormatPr defaultColWidth="8.83333" defaultRowHeight="15" customHeight="1" outlineLevelRow="0" outlineLevelCol="0"/>
  <cols>
    <col min="1" max="1" width="22.5" style="1" customWidth="1"/>
    <col min="2" max="2" width="11.5" style="1" customWidth="1"/>
    <col min="3" max="3" width="8.85156" style="1" customWidth="1"/>
    <col min="4" max="4" width="8.85156" style="1" customWidth="1"/>
    <col min="5" max="5" width="27.1719" style="1" customWidth="1"/>
    <col min="6" max="6" width="11.1719" style="1" customWidth="1"/>
    <col min="7" max="7" width="8.85156" style="1" customWidth="1"/>
    <col min="8" max="8" width="8.85156" style="1" customWidth="1"/>
    <col min="9" max="9" width="27.5" style="1" customWidth="1"/>
    <col min="10" max="10" width="11.1719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256" width="8.85156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ht="15" customHeight="1">
      <c r="A4" s="8"/>
      <c r="B4" s="9"/>
      <c r="C4" s="10"/>
      <c r="D4" s="10"/>
      <c r="E4" s="9"/>
      <c r="F4" s="9"/>
      <c r="G4" s="11"/>
      <c r="H4" s="10"/>
      <c r="I4" s="9"/>
      <c r="J4" s="9"/>
      <c r="K4" s="10"/>
      <c r="L4" s="6"/>
      <c r="M4" s="6"/>
      <c r="N4" s="6"/>
      <c r="O4" s="6"/>
      <c r="P4" s="7"/>
    </row>
    <row r="5" ht="15" customHeight="1">
      <c r="A5" t="s" s="12">
        <v>0</v>
      </c>
      <c r="B5" s="13"/>
      <c r="C5" s="14"/>
      <c r="D5" s="15"/>
      <c r="E5" t="s" s="16">
        <v>1</v>
      </c>
      <c r="F5" s="13"/>
      <c r="G5" s="17"/>
      <c r="H5" s="15"/>
      <c r="I5" t="s" s="18">
        <v>2</v>
      </c>
      <c r="J5" s="13"/>
      <c r="K5" s="14"/>
      <c r="L5" s="19"/>
      <c r="M5" s="20"/>
      <c r="N5" s="20"/>
      <c r="O5" s="20"/>
      <c r="P5" s="21"/>
    </row>
    <row r="6" ht="15.75" customHeight="1">
      <c r="A6" s="22"/>
      <c r="B6" s="23"/>
      <c r="C6" s="24"/>
      <c r="D6" s="15"/>
      <c r="E6" s="25"/>
      <c r="F6" s="26"/>
      <c r="G6" s="14"/>
      <c r="H6" s="15"/>
      <c r="I6" s="25"/>
      <c r="J6" s="26"/>
      <c r="K6" s="14"/>
      <c r="L6" s="19"/>
      <c r="M6" s="20"/>
      <c r="N6" s="20"/>
      <c r="O6" s="20"/>
      <c r="P6" s="21"/>
    </row>
    <row r="7" ht="15.75" customHeight="1">
      <c r="A7" t="s" s="27">
        <v>3</v>
      </c>
      <c r="B7" s="28">
        <v>125000</v>
      </c>
      <c r="C7" s="14"/>
      <c r="D7" s="15"/>
      <c r="E7" t="s" s="29">
        <v>4</v>
      </c>
      <c r="F7" s="30">
        <f>(B7*0.8)</f>
        <v>100000</v>
      </c>
      <c r="G7" s="14"/>
      <c r="H7" s="15"/>
      <c r="I7" t="s" s="29">
        <v>4</v>
      </c>
      <c r="J7" s="30">
        <v>100000</v>
      </c>
      <c r="K7" s="14"/>
      <c r="L7" s="19"/>
      <c r="M7" s="20"/>
      <c r="N7" s="20"/>
      <c r="O7" s="20"/>
      <c r="P7" s="21"/>
    </row>
    <row r="8" ht="15.75" customHeight="1">
      <c r="A8" t="s" s="27">
        <v>5</v>
      </c>
      <c r="B8" s="31">
        <v>0.8</v>
      </c>
      <c r="C8" s="14"/>
      <c r="D8" s="15"/>
      <c r="E8" t="s" s="29">
        <v>6</v>
      </c>
      <c r="F8" s="32">
        <f>B11</f>
        <v>0.12</v>
      </c>
      <c r="G8" s="14"/>
      <c r="H8" s="15"/>
      <c r="I8" t="s" s="29">
        <v>6</v>
      </c>
      <c r="J8" s="32">
        <f>B11</f>
        <v>0.12</v>
      </c>
      <c r="K8" s="14"/>
      <c r="L8" s="19"/>
      <c r="M8" s="20"/>
      <c r="N8" s="20"/>
      <c r="O8" s="20"/>
      <c r="P8" s="21"/>
    </row>
    <row r="9" ht="15.75" customHeight="1">
      <c r="A9" t="s" s="27">
        <v>7</v>
      </c>
      <c r="B9" s="28">
        <v>100000</v>
      </c>
      <c r="C9" s="14"/>
      <c r="D9" s="15"/>
      <c r="E9" t="s" s="29">
        <v>8</v>
      </c>
      <c r="F9" s="30">
        <f>(F7*F8)/12</f>
        <v>1000</v>
      </c>
      <c r="G9" s="14"/>
      <c r="H9" s="15"/>
      <c r="I9" t="s" s="29">
        <v>8</v>
      </c>
      <c r="J9" s="30">
        <f>(J7*J8)/12</f>
        <v>1000</v>
      </c>
      <c r="K9" s="14"/>
      <c r="L9" s="19"/>
      <c r="M9" s="20"/>
      <c r="N9" s="20"/>
      <c r="O9" s="20"/>
      <c r="P9" s="21"/>
    </row>
    <row r="10" ht="15.75" customHeight="1">
      <c r="A10" s="24"/>
      <c r="B10" s="23"/>
      <c r="C10" s="24"/>
      <c r="D10" s="15"/>
      <c r="E10" t="s" s="29">
        <v>9</v>
      </c>
      <c r="F10" s="30">
        <f>((F7-B9)*0.064)/12</f>
        <v>0</v>
      </c>
      <c r="G10" s="14"/>
      <c r="H10" s="15"/>
      <c r="I10" t="s" s="29">
        <v>9</v>
      </c>
      <c r="J10" s="30">
        <f>((J7-B9)*0.064)/12</f>
        <v>0</v>
      </c>
      <c r="K10" s="14"/>
      <c r="L10" s="19"/>
      <c r="M10" s="20"/>
      <c r="N10" s="20"/>
      <c r="O10" s="20"/>
      <c r="P10" s="21"/>
    </row>
    <row r="11" ht="15.75" customHeight="1">
      <c r="A11" t="s" s="27">
        <v>6</v>
      </c>
      <c r="B11" s="33">
        <v>0.12</v>
      </c>
      <c r="C11" s="14"/>
      <c r="D11" s="15"/>
      <c r="E11" t="s" s="29">
        <v>10</v>
      </c>
      <c r="F11" s="30">
        <f>B26+F9-F10</f>
        <v>2430</v>
      </c>
      <c r="G11" s="14"/>
      <c r="H11" s="15"/>
      <c r="I11" t="s" s="29">
        <v>10</v>
      </c>
      <c r="J11" s="30">
        <f>B26+F9+J9-J10</f>
        <v>3430</v>
      </c>
      <c r="K11" s="14"/>
      <c r="L11" s="19"/>
      <c r="M11" s="20"/>
      <c r="N11" s="20"/>
      <c r="O11" s="20"/>
      <c r="P11" s="21"/>
    </row>
    <row r="12" ht="15" customHeight="1">
      <c r="A12" t="s" s="34">
        <v>8</v>
      </c>
      <c r="B12" s="35">
        <f>(B9*B11)/12</f>
        <v>1000</v>
      </c>
      <c r="C12" s="24"/>
      <c r="D12" s="15"/>
      <c r="E12" s="14"/>
      <c r="F12" s="15"/>
      <c r="G12" s="14"/>
      <c r="H12" s="15"/>
      <c r="I12" s="14"/>
      <c r="J12" s="15"/>
      <c r="K12" s="14"/>
      <c r="L12" s="19"/>
      <c r="M12" s="20"/>
      <c r="N12" s="20"/>
      <c r="O12" s="20"/>
      <c r="P12" s="21"/>
    </row>
    <row r="13" ht="15" customHeight="1">
      <c r="A13" s="24"/>
      <c r="B13" s="36"/>
      <c r="C13" s="24"/>
      <c r="D13" s="15"/>
      <c r="E13" t="s" s="37">
        <v>11</v>
      </c>
      <c r="F13" s="38"/>
      <c r="G13" s="14"/>
      <c r="H13" s="15"/>
      <c r="I13" t="s" s="37">
        <v>11</v>
      </c>
      <c r="J13" s="38"/>
      <c r="K13" s="14"/>
      <c r="L13" s="19"/>
      <c r="M13" s="20"/>
      <c r="N13" s="20"/>
      <c r="O13" s="20"/>
      <c r="P13" s="21"/>
    </row>
    <row r="14" ht="15" customHeight="1">
      <c r="A14" t="s" s="39">
        <v>12</v>
      </c>
      <c r="B14" s="40"/>
      <c r="C14" s="24"/>
      <c r="D14" s="15"/>
      <c r="E14" t="s" s="41">
        <v>13</v>
      </c>
      <c r="F14" s="42">
        <f>F7/F11</f>
        <v>41.1522633744856</v>
      </c>
      <c r="G14" t="s" s="29">
        <v>14</v>
      </c>
      <c r="H14" s="15"/>
      <c r="I14" t="s" s="41">
        <v>13</v>
      </c>
      <c r="J14" s="42">
        <f>J7/J11</f>
        <v>29.15451895043732</v>
      </c>
      <c r="K14" t="s" s="29">
        <v>14</v>
      </c>
      <c r="L14" s="19"/>
      <c r="M14" s="20"/>
      <c r="N14" s="20"/>
      <c r="O14" s="20"/>
      <c r="P14" s="21"/>
    </row>
    <row r="15" ht="15" customHeight="1">
      <c r="A15" t="s" s="43">
        <v>15</v>
      </c>
      <c r="B15" s="44">
        <v>40</v>
      </c>
      <c r="C15" s="24"/>
      <c r="D15" s="15"/>
      <c r="E15" s="14"/>
      <c r="F15" s="45">
        <f>F14/12</f>
        <v>3.429355281207133</v>
      </c>
      <c r="G15" t="s" s="29">
        <v>16</v>
      </c>
      <c r="H15" s="15"/>
      <c r="I15" s="14"/>
      <c r="J15" s="45">
        <f>J14/12</f>
        <v>2.429543245869776</v>
      </c>
      <c r="K15" t="s" s="29">
        <v>16</v>
      </c>
      <c r="L15" s="19"/>
      <c r="M15" s="20"/>
      <c r="N15" s="20"/>
      <c r="O15" s="20"/>
      <c r="P15" s="21"/>
    </row>
    <row r="16" ht="15" customHeight="1">
      <c r="A16" t="s" s="34">
        <v>17</v>
      </c>
      <c r="B16" s="46">
        <v>55</v>
      </c>
      <c r="C16" s="24"/>
      <c r="D16" s="15"/>
      <c r="E16" s="14"/>
      <c r="F16" s="15"/>
      <c r="G16" s="14"/>
      <c r="H16" s="15"/>
      <c r="I16" s="14"/>
      <c r="J16" s="15"/>
      <c r="K16" s="14"/>
      <c r="L16" s="19"/>
      <c r="M16" s="20"/>
      <c r="N16" s="20"/>
      <c r="O16" s="20"/>
      <c r="P16" s="21"/>
    </row>
    <row r="17" ht="15.75" customHeight="1">
      <c r="A17" t="s" s="34">
        <v>18</v>
      </c>
      <c r="B17" s="47">
        <v>100</v>
      </c>
      <c r="C17" s="24"/>
      <c r="D17" s="15"/>
      <c r="E17" t="s" s="48">
        <v>19</v>
      </c>
      <c r="F17" s="49">
        <f>B30+F15</f>
        <v>9.256861108712961</v>
      </c>
      <c r="G17" s="14"/>
      <c r="H17" s="15"/>
      <c r="I17" t="s" s="48">
        <v>19</v>
      </c>
      <c r="J17" s="49">
        <f>B30+J15+F15</f>
        <v>11.68640435458274</v>
      </c>
      <c r="K17" s="14"/>
      <c r="L17" s="19"/>
      <c r="M17" s="20"/>
      <c r="N17" s="20"/>
      <c r="O17" s="20"/>
      <c r="P17" s="21"/>
    </row>
    <row r="18" ht="15.75" customHeight="1">
      <c r="A18" t="s" s="50">
        <v>20</v>
      </c>
      <c r="B18" s="51">
        <v>0.045</v>
      </c>
      <c r="C18" s="14"/>
      <c r="D18" s="24"/>
      <c r="E18" s="22"/>
      <c r="F18" s="22"/>
      <c r="G18" s="24"/>
      <c r="H18" s="24"/>
      <c r="I18" s="22"/>
      <c r="J18" s="22"/>
      <c r="K18" s="24"/>
      <c r="L18" s="19"/>
      <c r="M18" s="20"/>
      <c r="N18" s="20"/>
      <c r="O18" s="20"/>
      <c r="P18" s="21"/>
    </row>
    <row r="19" ht="15" customHeight="1">
      <c r="A19" t="s" s="34">
        <v>21</v>
      </c>
      <c r="B19" s="35">
        <f>(B9*B18)/12</f>
        <v>375</v>
      </c>
      <c r="C19" s="24"/>
      <c r="D19" s="24"/>
      <c r="E19" s="24"/>
      <c r="F19" s="24"/>
      <c r="G19" s="24"/>
      <c r="H19" s="24"/>
      <c r="I19" s="24"/>
      <c r="J19" s="24"/>
      <c r="K19" s="24"/>
      <c r="L19" s="19"/>
      <c r="M19" s="20"/>
      <c r="N19" s="20"/>
      <c r="O19" s="20"/>
      <c r="P19" s="21"/>
    </row>
    <row r="20" ht="15" customHeight="1">
      <c r="A20" t="s" s="34">
        <v>22</v>
      </c>
      <c r="B20" s="46">
        <f>B19+B17+B16+B15</f>
        <v>570</v>
      </c>
      <c r="C20" s="24"/>
      <c r="D20" s="24"/>
      <c r="E20" s="24"/>
      <c r="F20" s="24"/>
      <c r="G20" s="24"/>
      <c r="H20" s="24"/>
      <c r="I20" s="24"/>
      <c r="J20" s="24"/>
      <c r="K20" s="24"/>
      <c r="L20" s="19"/>
      <c r="M20" s="20"/>
      <c r="N20" s="20"/>
      <c r="O20" s="20"/>
      <c r="P20" s="21"/>
    </row>
    <row r="21" ht="17.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9"/>
      <c r="M21" s="20"/>
      <c r="N21" s="20"/>
      <c r="O21" s="20"/>
      <c r="P21" s="21"/>
    </row>
    <row r="22" ht="15" customHeight="1">
      <c r="A22" t="s" s="34">
        <v>23</v>
      </c>
      <c r="B22" s="52">
        <v>1000</v>
      </c>
      <c r="C22" s="24"/>
      <c r="D22" s="24"/>
      <c r="E22" s="24"/>
      <c r="F22" s="24"/>
      <c r="G22" s="24"/>
      <c r="H22" s="24"/>
      <c r="I22" s="24"/>
      <c r="J22" s="24"/>
      <c r="K22" s="24"/>
      <c r="L22" s="19"/>
      <c r="M22" s="20"/>
      <c r="N22" s="20"/>
      <c r="O22" s="20"/>
      <c r="P22" s="21"/>
    </row>
    <row r="23" ht="17.1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9"/>
      <c r="M23" s="20"/>
      <c r="N23" s="20"/>
      <c r="O23" s="20"/>
      <c r="P23" s="21"/>
    </row>
    <row r="24" ht="15" customHeight="1">
      <c r="A24" t="s" s="34">
        <v>24</v>
      </c>
      <c r="B24" s="46">
        <f>B22-B20</f>
        <v>430</v>
      </c>
      <c r="C24" s="24"/>
      <c r="D24" s="24"/>
      <c r="E24" s="24"/>
      <c r="F24" s="24"/>
      <c r="G24" s="24"/>
      <c r="H24" s="24"/>
      <c r="I24" s="24"/>
      <c r="J24" s="24"/>
      <c r="K24" s="24"/>
      <c r="L24" s="19"/>
      <c r="M24" s="20"/>
      <c r="N24" s="20"/>
      <c r="O24" s="20"/>
      <c r="P24" s="21"/>
    </row>
    <row r="25" ht="15" customHeight="1">
      <c r="A25" t="s" s="34">
        <v>8</v>
      </c>
      <c r="B25" s="46">
        <f>B12</f>
        <v>1000</v>
      </c>
      <c r="C25" s="24"/>
      <c r="D25" s="24"/>
      <c r="E25" s="24"/>
      <c r="F25" s="24"/>
      <c r="G25" s="24"/>
      <c r="H25" s="24"/>
      <c r="I25" s="24"/>
      <c r="J25" s="24"/>
      <c r="K25" s="24"/>
      <c r="L25" s="19"/>
      <c r="M25" s="20"/>
      <c r="N25" s="20"/>
      <c r="O25" s="20"/>
      <c r="P25" s="21"/>
    </row>
    <row r="26" ht="15" customHeight="1">
      <c r="A26" t="s" s="34">
        <v>25</v>
      </c>
      <c r="B26" s="46">
        <f>SUM(B24:B25)</f>
        <v>1430</v>
      </c>
      <c r="C26" s="24"/>
      <c r="D26" s="24"/>
      <c r="E26" s="24"/>
      <c r="F26" s="24"/>
      <c r="G26" s="24"/>
      <c r="H26" s="24"/>
      <c r="I26" s="24"/>
      <c r="J26" s="24"/>
      <c r="K26" s="24"/>
      <c r="L26" s="19"/>
      <c r="M26" s="20"/>
      <c r="N26" s="20"/>
      <c r="O26" s="20"/>
      <c r="P26" s="21"/>
    </row>
    <row r="27" ht="17.1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9"/>
      <c r="M27" s="20"/>
      <c r="N27" s="20"/>
      <c r="O27" s="20"/>
      <c r="P27" s="21"/>
    </row>
    <row r="28" ht="15" customHeight="1">
      <c r="A28" t="s" s="39">
        <v>11</v>
      </c>
      <c r="B28" s="40"/>
      <c r="C28" s="24"/>
      <c r="D28" s="24"/>
      <c r="E28" s="24"/>
      <c r="F28" s="24"/>
      <c r="G28" s="24"/>
      <c r="H28" s="24"/>
      <c r="I28" s="24"/>
      <c r="J28" s="24"/>
      <c r="K28" s="24"/>
      <c r="L28" s="19"/>
      <c r="M28" s="20"/>
      <c r="N28" s="20"/>
      <c r="O28" s="20"/>
      <c r="P28" s="21"/>
    </row>
    <row r="29" ht="15" customHeight="1">
      <c r="A29" t="s" s="43">
        <v>13</v>
      </c>
      <c r="B29" s="53">
        <f>B9/B26</f>
        <v>69.93006993006993</v>
      </c>
      <c r="C29" t="s" s="34">
        <v>14</v>
      </c>
      <c r="D29" s="24"/>
      <c r="E29" s="24"/>
      <c r="F29" s="24"/>
      <c r="G29" s="24"/>
      <c r="H29" s="24"/>
      <c r="I29" s="24"/>
      <c r="J29" s="24"/>
      <c r="K29" s="24"/>
      <c r="L29" s="19"/>
      <c r="M29" s="20"/>
      <c r="N29" s="20"/>
      <c r="O29" s="20"/>
      <c r="P29" s="21"/>
    </row>
    <row r="30" ht="15" customHeight="1">
      <c r="A30" s="24"/>
      <c r="B30" s="54">
        <f>B29/12</f>
        <v>5.827505827505828</v>
      </c>
      <c r="C30" t="s" s="34">
        <v>16</v>
      </c>
      <c r="D30" s="24"/>
      <c r="E30" s="24"/>
      <c r="F30" s="24"/>
      <c r="G30" s="24"/>
      <c r="H30" s="24"/>
      <c r="I30" s="24"/>
      <c r="J30" s="24"/>
      <c r="K30" s="24"/>
      <c r="L30" s="19"/>
      <c r="M30" s="20"/>
      <c r="N30" s="20"/>
      <c r="O30" s="20"/>
      <c r="P30" s="21"/>
    </row>
    <row r="31" ht="17.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9"/>
      <c r="M31" s="20"/>
      <c r="N31" s="20"/>
      <c r="O31" s="20"/>
      <c r="P31" s="21"/>
    </row>
    <row r="32" ht="15" customHeight="1">
      <c r="A32" t="s" s="34">
        <v>19</v>
      </c>
      <c r="B32" s="54">
        <f>B30</f>
        <v>5.827505827505828</v>
      </c>
      <c r="C32" s="24"/>
      <c r="D32" s="24"/>
      <c r="E32" s="24"/>
      <c r="F32" s="24"/>
      <c r="G32" s="24"/>
      <c r="H32" s="24"/>
      <c r="I32" s="24"/>
      <c r="J32" s="24"/>
      <c r="K32" s="24"/>
      <c r="L32" s="19"/>
      <c r="M32" s="20"/>
      <c r="N32" s="20"/>
      <c r="O32" s="20"/>
      <c r="P32" s="21"/>
    </row>
    <row r="33" ht="17.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9"/>
      <c r="M33" s="20"/>
      <c r="N33" s="20"/>
      <c r="O33" s="20"/>
      <c r="P33" s="21"/>
    </row>
    <row r="34" ht="17.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9"/>
      <c r="M34" s="20"/>
      <c r="N34" s="20"/>
      <c r="O34" s="20"/>
      <c r="P34" s="21"/>
    </row>
    <row r="35" ht="15" customHeight="1">
      <c r="A35" t="s" s="55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9"/>
      <c r="M35" s="20"/>
      <c r="N35" s="20"/>
      <c r="O35" s="20"/>
      <c r="P35" s="21"/>
    </row>
    <row r="36" ht="15" customHeight="1">
      <c r="A36" t="s" s="34">
        <v>27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9"/>
      <c r="M36" s="20"/>
      <c r="N36" s="20"/>
      <c r="O36" s="20"/>
      <c r="P36" s="21"/>
    </row>
    <row r="37" ht="15" customHeight="1">
      <c r="A37" t="s" s="34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56"/>
      <c r="M37" s="57"/>
      <c r="N37" s="57"/>
      <c r="O37" s="57"/>
      <c r="P37" s="58"/>
    </row>
  </sheetData>
  <mergeCells count="7">
    <mergeCell ref="A14:B14"/>
    <mergeCell ref="I13:J13"/>
    <mergeCell ref="E13:F13"/>
    <mergeCell ref="A5:B5"/>
    <mergeCell ref="I5:J5"/>
    <mergeCell ref="E5:F5"/>
    <mergeCell ref="A28:B2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S52"/>
  <sheetViews>
    <sheetView workbookViewId="0" showGridLines="0" defaultGridColor="1"/>
  </sheetViews>
  <sheetFormatPr defaultColWidth="8.83333" defaultRowHeight="15" customHeight="1" outlineLevelRow="0" outlineLevelCol="0"/>
  <cols>
    <col min="1" max="1" width="19" style="59" customWidth="1"/>
    <col min="2" max="2" width="11" style="59" customWidth="1"/>
    <col min="3" max="3" width="14.6719" style="59" customWidth="1"/>
    <col min="4" max="4" width="15.5" style="59" customWidth="1"/>
    <col min="5" max="5" width="11.5" style="59" customWidth="1"/>
    <col min="6" max="6" width="17" style="59" customWidth="1"/>
    <col min="7" max="7" width="8.85156" style="59" customWidth="1"/>
    <col min="8" max="8" width="8.85156" style="59" customWidth="1"/>
    <col min="9" max="9" width="8.85156" style="59" customWidth="1"/>
    <col min="10" max="10" width="8.85156" style="59" customWidth="1"/>
    <col min="11" max="11" width="8.85156" style="59" customWidth="1"/>
    <col min="12" max="12" width="8.85156" style="59" customWidth="1"/>
    <col min="13" max="13" width="8.85156" style="59" customWidth="1"/>
    <col min="14" max="14" width="8.85156" style="59" customWidth="1"/>
    <col min="15" max="15" width="8.85156" style="59" customWidth="1"/>
    <col min="16" max="16" width="8.85156" style="59" customWidth="1"/>
    <col min="17" max="17" width="8.85156" style="59" customWidth="1"/>
    <col min="18" max="18" width="8.85156" style="59" customWidth="1"/>
    <col min="19" max="19" width="8.85156" style="59" customWidth="1"/>
    <col min="20" max="256" width="8.85156" style="59" customWidth="1"/>
  </cols>
  <sheetData>
    <row r="1" ht="15" customHeight="1">
      <c r="A1" t="s" s="55">
        <v>30</v>
      </c>
      <c r="B1" s="60">
        <v>125000</v>
      </c>
      <c r="C1" s="24"/>
      <c r="D1" s="24"/>
      <c r="E1" s="24"/>
      <c r="F1" s="24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ht="33.75" customHeight="1">
      <c r="A2" t="s" s="64">
        <v>31</v>
      </c>
      <c r="B2" t="s" s="64">
        <v>32</v>
      </c>
      <c r="C2" t="s" s="64">
        <v>33</v>
      </c>
      <c r="D2" t="s" s="64">
        <v>34</v>
      </c>
      <c r="E2" t="s" s="64">
        <v>19</v>
      </c>
      <c r="F2" t="s" s="64">
        <v>32</v>
      </c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ht="15" customHeight="1">
      <c r="A3" t="s" s="34">
        <v>35</v>
      </c>
      <c r="B3" s="52">
        <f>'Sheet1'!B26</f>
        <v>1430</v>
      </c>
      <c r="C3" s="54">
        <f>'Sheet1'!B9/B3</f>
        <v>69.93006993006993</v>
      </c>
      <c r="D3" s="54">
        <f>C3/12</f>
        <v>5.827505827505828</v>
      </c>
      <c r="E3" s="54">
        <f>D3</f>
        <v>5.827505827505828</v>
      </c>
      <c r="F3" s="52">
        <f>B3</f>
        <v>1430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ht="15" customHeight="1">
      <c r="A4" t="s" s="34">
        <v>36</v>
      </c>
      <c r="B4" s="52">
        <f>'Sheet1'!F11</f>
        <v>2430</v>
      </c>
      <c r="C4" s="65">
        <f>'Sheet1'!F7/B4</f>
        <v>41.1522633744856</v>
      </c>
      <c r="D4" s="54">
        <f>C4/12</f>
        <v>3.429355281207133</v>
      </c>
      <c r="E4" s="54">
        <f>D4+D3</f>
        <v>9.256861108712961</v>
      </c>
      <c r="F4" s="52">
        <f>B4</f>
        <v>2430</v>
      </c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ht="15" customHeight="1">
      <c r="A5" t="s" s="34">
        <v>37</v>
      </c>
      <c r="B5" s="52">
        <f>B4+1000</f>
        <v>3430</v>
      </c>
      <c r="C5" s="65">
        <f>'Sheet1'!$F$7/B5</f>
        <v>29.15451895043732</v>
      </c>
      <c r="D5" s="54">
        <f>C5/12</f>
        <v>2.429543245869776</v>
      </c>
      <c r="E5" s="54">
        <f>SUM(D3:D5)</f>
        <v>11.68640435458274</v>
      </c>
      <c r="F5" s="52">
        <f>B5</f>
        <v>3430</v>
      </c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ht="15" customHeight="1">
      <c r="A6" t="s" s="34">
        <v>38</v>
      </c>
      <c r="B6" s="52">
        <f>B5+1000</f>
        <v>4430</v>
      </c>
      <c r="C6" s="65">
        <f>'Sheet1'!$F$7/B6</f>
        <v>22.57336343115124</v>
      </c>
      <c r="D6" s="54">
        <f>C6/12</f>
        <v>1.881113619262604</v>
      </c>
      <c r="E6" s="54">
        <f>SUM(D3:D6)</f>
        <v>13.56751797384534</v>
      </c>
      <c r="F6" s="52">
        <f>B6</f>
        <v>4430</v>
      </c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ht="15" customHeight="1">
      <c r="A7" t="s" s="34">
        <v>39</v>
      </c>
      <c r="B7" s="52">
        <f>B6+1000</f>
        <v>5430</v>
      </c>
      <c r="C7" s="65">
        <f>'Sheet1'!$F$7/B7</f>
        <v>18.41620626151013</v>
      </c>
      <c r="D7" s="54">
        <f>C7/12</f>
        <v>1.534683855125844</v>
      </c>
      <c r="E7" s="54">
        <f>SUM(D3:D7)</f>
        <v>15.10220182897119</v>
      </c>
      <c r="F7" s="52">
        <f>B7</f>
        <v>5430</v>
      </c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</row>
    <row r="8" ht="15" customHeight="1">
      <c r="A8" t="s" s="34">
        <v>40</v>
      </c>
      <c r="B8" s="52">
        <f>B7+1000</f>
        <v>6430</v>
      </c>
      <c r="C8" s="65">
        <f>'Sheet1'!$F$7/B8</f>
        <v>15.55209953343701</v>
      </c>
      <c r="D8" s="54">
        <f>C8/12</f>
        <v>1.296008294453084</v>
      </c>
      <c r="E8" s="54">
        <f>SUM(D3:D8)</f>
        <v>16.39821012342427</v>
      </c>
      <c r="F8" s="52">
        <f>B8</f>
        <v>6430</v>
      </c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</row>
    <row r="9" ht="15" customHeight="1">
      <c r="A9" t="s" s="34">
        <v>41</v>
      </c>
      <c r="B9" s="52">
        <f>B8+1000</f>
        <v>7430</v>
      </c>
      <c r="C9" s="65">
        <f>'Sheet1'!$F$7/B9</f>
        <v>13.45895020188425</v>
      </c>
      <c r="D9" s="54">
        <f>C9/12</f>
        <v>1.121579183490354</v>
      </c>
      <c r="E9" s="54">
        <f>SUM(D3:D9)</f>
        <v>17.51978930691462</v>
      </c>
      <c r="F9" s="52">
        <f>B9</f>
        <v>7430</v>
      </c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</row>
    <row r="10" ht="15" customHeight="1">
      <c r="A10" t="s" s="34">
        <v>42</v>
      </c>
      <c r="B10" s="52">
        <f>B9+1000</f>
        <v>8430</v>
      </c>
      <c r="C10" s="65">
        <f>'Sheet1'!$F$7/B10</f>
        <v>11.86239620403322</v>
      </c>
      <c r="D10" s="54">
        <f>C10/12</f>
        <v>0.988533017002768</v>
      </c>
      <c r="E10" s="54">
        <f>SUM(D3:D10)</f>
        <v>18.50832232391739</v>
      </c>
      <c r="F10" s="52">
        <f>B10</f>
        <v>8430</v>
      </c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</row>
    <row r="11" ht="15" customHeight="1">
      <c r="A11" t="s" s="34">
        <v>43</v>
      </c>
      <c r="B11" s="52">
        <f>B10+1000</f>
        <v>9430</v>
      </c>
      <c r="C11" s="65">
        <f>'Sheet1'!$F$7/B11</f>
        <v>10.60445387062566</v>
      </c>
      <c r="D11" s="54">
        <f>C11/12</f>
        <v>0.8837044892188053</v>
      </c>
      <c r="E11" s="54">
        <f>SUM(D3:D11)</f>
        <v>19.3920268131362</v>
      </c>
      <c r="F11" s="52">
        <f>B11</f>
        <v>9430</v>
      </c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</row>
    <row r="12" ht="15" customHeight="1">
      <c r="A12" t="s" s="34">
        <v>44</v>
      </c>
      <c r="B12" s="52">
        <f>B11+1000</f>
        <v>10430</v>
      </c>
      <c r="C12" s="65">
        <f>'Sheet1'!$F$7/B12</f>
        <v>9.587727708533079</v>
      </c>
      <c r="D12" s="54">
        <f>C12/12</f>
        <v>0.7989773090444232</v>
      </c>
      <c r="E12" s="54">
        <f>SUM(D3:D12)</f>
        <v>20.19100412218062</v>
      </c>
      <c r="F12" s="52">
        <f>B12</f>
        <v>10430</v>
      </c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ht="15" customHeight="1">
      <c r="A13" t="s" s="34">
        <v>45</v>
      </c>
      <c r="B13" s="52">
        <f>B12+1000</f>
        <v>11430</v>
      </c>
      <c r="C13" s="65">
        <f>'Sheet1'!$F$7/B13</f>
        <v>8.748906386701663</v>
      </c>
      <c r="D13" s="54">
        <f>C13/12</f>
        <v>0.7290755322251385</v>
      </c>
      <c r="E13" s="54">
        <f>SUM(D3:D13)</f>
        <v>20.92007965440576</v>
      </c>
      <c r="F13" s="52">
        <f>B13</f>
        <v>11430</v>
      </c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</row>
    <row r="14" ht="15" customHeight="1">
      <c r="A14" t="s" s="34">
        <v>46</v>
      </c>
      <c r="B14" s="52">
        <f>B13+1000</f>
        <v>12430</v>
      </c>
      <c r="C14" s="65">
        <f>'Sheet1'!$F$7/B14</f>
        <v>8.045052292839904</v>
      </c>
      <c r="D14" s="54">
        <f>C14/12</f>
        <v>0.6704210244033253</v>
      </c>
      <c r="E14" s="54">
        <f>SUM(D3:D14)</f>
        <v>21.59050067880909</v>
      </c>
      <c r="F14" s="52">
        <f>B14</f>
        <v>12430</v>
      </c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</row>
    <row r="15" ht="15" customHeight="1">
      <c r="A15" t="s" s="34">
        <v>47</v>
      </c>
      <c r="B15" s="52">
        <f>B14+1000</f>
        <v>13430</v>
      </c>
      <c r="C15" s="65">
        <f>'Sheet1'!$F$7/B15</f>
        <v>7.446016381236038</v>
      </c>
      <c r="D15" s="54">
        <f>C15/12</f>
        <v>0.6205013651030032</v>
      </c>
      <c r="E15" s="54">
        <f>SUM(D3:D15)</f>
        <v>22.21100204391209</v>
      </c>
      <c r="F15" s="52">
        <f>B15</f>
        <v>13430</v>
      </c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</row>
    <row r="16" ht="15" customHeight="1">
      <c r="A16" t="s" s="34">
        <v>48</v>
      </c>
      <c r="B16" s="52">
        <f>B15+1000</f>
        <v>14430</v>
      </c>
      <c r="C16" s="65">
        <f>'Sheet1'!$F$7/B16</f>
        <v>6.93000693000693</v>
      </c>
      <c r="D16" s="54">
        <f>C16/12</f>
        <v>0.5775005775005775</v>
      </c>
      <c r="E16" s="54">
        <f>SUM(D3:D16)</f>
        <v>22.78850262141266</v>
      </c>
      <c r="F16" s="52">
        <f>B16</f>
        <v>14430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ht="15" customHeight="1">
      <c r="A17" t="s" s="34">
        <v>49</v>
      </c>
      <c r="B17" s="52">
        <f>B16+1000</f>
        <v>15430</v>
      </c>
      <c r="C17" s="65">
        <f>'Sheet1'!$F$7/B17</f>
        <v>6.480881399870382</v>
      </c>
      <c r="D17" s="54">
        <f>C17/12</f>
        <v>0.5400734499891985</v>
      </c>
      <c r="E17" s="54">
        <f>SUM(D3:D17)</f>
        <v>23.32857607140186</v>
      </c>
      <c r="F17" s="52">
        <f>B17</f>
        <v>15430</v>
      </c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</row>
    <row r="18" ht="15" customHeight="1">
      <c r="A18" t="s" s="34">
        <v>50</v>
      </c>
      <c r="B18" s="52">
        <f>B17+1000</f>
        <v>16430</v>
      </c>
      <c r="C18" s="65">
        <f>'Sheet1'!$F$7/B18</f>
        <v>6.086427267194157</v>
      </c>
      <c r="D18" s="54">
        <f>C18/12</f>
        <v>0.5072022722661798</v>
      </c>
      <c r="E18" s="54">
        <f>SUM($D$3:D18)</f>
        <v>23.83577834366804</v>
      </c>
      <c r="F18" s="52">
        <f>B18</f>
        <v>16430</v>
      </c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ht="15" customHeight="1">
      <c r="A19" t="s" s="34">
        <v>51</v>
      </c>
      <c r="B19" s="52">
        <f>B18+1000</f>
        <v>17430</v>
      </c>
      <c r="C19" s="65">
        <f>'Sheet1'!$F$7/B19</f>
        <v>5.737234652897303</v>
      </c>
      <c r="D19" s="54">
        <f>C19/12</f>
        <v>0.4781028877414419</v>
      </c>
      <c r="E19" s="54">
        <f>SUM($D$3:D19)</f>
        <v>24.31388123140949</v>
      </c>
      <c r="F19" s="52">
        <f>B19</f>
        <v>17430</v>
      </c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</row>
    <row r="20" ht="39.75" customHeight="1">
      <c r="A20" t="s" s="34">
        <v>52</v>
      </c>
      <c r="B20" s="52">
        <f>B19+1000</f>
        <v>18430</v>
      </c>
      <c r="C20" s="65">
        <f>'Sheet1'!$F$7/B20</f>
        <v>5.425935973955507</v>
      </c>
      <c r="D20" s="54">
        <f>C20/12</f>
        <v>0.4521613311629589</v>
      </c>
      <c r="E20" s="54">
        <f>SUM($D$3:D20)</f>
        <v>24.76604256257244</v>
      </c>
      <c r="F20" s="52">
        <f>B20</f>
        <v>18430</v>
      </c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</row>
    <row r="21" ht="15" customHeight="1">
      <c r="A21" t="s" s="34">
        <v>53</v>
      </c>
      <c r="B21" s="52">
        <f>B20+1000</f>
        <v>19430</v>
      </c>
      <c r="C21" s="65">
        <f>'Sheet1'!$F$7/B21</f>
        <v>5.14668039114771</v>
      </c>
      <c r="D21" s="54">
        <f>C21/12</f>
        <v>0.4288900325956425</v>
      </c>
      <c r="E21" s="54">
        <f>SUM($D$3:D21)</f>
        <v>25.19493259516809</v>
      </c>
      <c r="F21" s="52">
        <f>B21</f>
        <v>19430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  <row r="22" ht="15" customHeight="1">
      <c r="A22" t="s" s="34">
        <v>54</v>
      </c>
      <c r="B22" s="52">
        <f>B21+1000</f>
        <v>20430</v>
      </c>
      <c r="C22" s="65">
        <f>'Sheet1'!$F$7/B22</f>
        <v>4.894762604013706</v>
      </c>
      <c r="D22" s="54">
        <f>C22/12</f>
        <v>0.4078968836678088</v>
      </c>
      <c r="E22" s="54">
        <f>SUM($D$3:D22)</f>
        <v>25.6028294788359</v>
      </c>
      <c r="F22" s="52">
        <f>B22</f>
        <v>20430</v>
      </c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</row>
    <row r="23" ht="15" customHeight="1">
      <c r="A23" t="s" s="34">
        <v>55</v>
      </c>
      <c r="B23" s="52">
        <f>B22+1000</f>
        <v>21430</v>
      </c>
      <c r="C23" s="65">
        <f>'Sheet1'!$F$7/B23</f>
        <v>4.666355576294913</v>
      </c>
      <c r="D23" s="54">
        <f>C23/12</f>
        <v>0.3888629646912428</v>
      </c>
      <c r="E23" s="54">
        <f>SUM($D$3:D23)</f>
        <v>25.99169244352714</v>
      </c>
      <c r="F23" s="52">
        <f>B23</f>
        <v>21430</v>
      </c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ht="15" customHeight="1">
      <c r="A24" t="s" s="34">
        <v>56</v>
      </c>
      <c r="B24" s="52">
        <f>B23+1000</f>
        <v>22430</v>
      </c>
      <c r="C24" s="65">
        <f>'Sheet1'!$F$7/B24</f>
        <v>4.458314757021846</v>
      </c>
      <c r="D24" s="54">
        <f>C24/12</f>
        <v>0.3715262297518205</v>
      </c>
      <c r="E24" s="54">
        <f>SUM($D$3:D24)</f>
        <v>26.36321867327896</v>
      </c>
      <c r="F24" s="52">
        <f>B24</f>
        <v>22430</v>
      </c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ht="15" customHeight="1">
      <c r="A25" t="s" s="34">
        <v>57</v>
      </c>
      <c r="B25" s="52">
        <f>B24+1000</f>
        <v>23430</v>
      </c>
      <c r="C25" s="65">
        <f>'Sheet1'!$F$7/B25</f>
        <v>4.268032437046521</v>
      </c>
      <c r="D25" s="54">
        <f>C25/12</f>
        <v>0.3556693697538768</v>
      </c>
      <c r="E25" s="54">
        <f>SUM($D$3:D25)</f>
        <v>26.71888804303283</v>
      </c>
      <c r="F25" s="52">
        <f>B25</f>
        <v>23430</v>
      </c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</row>
    <row r="26" ht="15" customHeight="1">
      <c r="A26" t="s" s="34">
        <v>58</v>
      </c>
      <c r="B26" s="52">
        <f>B25+1000</f>
        <v>24430</v>
      </c>
      <c r="C26" s="65">
        <f>'Sheet1'!$F$7/B26</f>
        <v>4.093327875562832</v>
      </c>
      <c r="D26" s="54">
        <f>C26/12</f>
        <v>0.3411106562969027</v>
      </c>
      <c r="E26" s="54">
        <f>SUM($D$3:D26)</f>
        <v>27.05999869932974</v>
      </c>
      <c r="F26" s="52">
        <f>B26</f>
        <v>24430</v>
      </c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</row>
    <row r="27" ht="15" customHeight="1">
      <c r="A27" t="s" s="34">
        <v>59</v>
      </c>
      <c r="B27" s="52">
        <f>B26+1000</f>
        <v>25430</v>
      </c>
      <c r="C27" s="65">
        <f>'Sheet1'!$F$7/B27</f>
        <v>3.932363350373575</v>
      </c>
      <c r="D27" s="54">
        <f>C27/12</f>
        <v>0.3276969458644646</v>
      </c>
      <c r="E27" s="54">
        <f>SUM($D$3:D27)</f>
        <v>27.3876956451942</v>
      </c>
      <c r="F27" s="52">
        <f>B27</f>
        <v>25430</v>
      </c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</row>
    <row r="28" ht="15" customHeight="1">
      <c r="A28" t="s" s="34">
        <v>60</v>
      </c>
      <c r="B28" s="52">
        <f>B27+1000</f>
        <v>26430</v>
      </c>
      <c r="C28" s="65">
        <f>'Sheet1'!$F$7/B28</f>
        <v>3.783579265985622</v>
      </c>
      <c r="D28" s="54">
        <f>C28/12</f>
        <v>0.3152982721654685</v>
      </c>
      <c r="E28" s="54">
        <f>SUM($D$3:D28)</f>
        <v>27.70299391735967</v>
      </c>
      <c r="F28" s="52">
        <f>B28</f>
        <v>26430</v>
      </c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</row>
    <row r="29" ht="15" customHeight="1">
      <c r="A29" t="s" s="34">
        <v>61</v>
      </c>
      <c r="B29" s="52">
        <f>B28+1000</f>
        <v>27430</v>
      </c>
      <c r="C29" s="65">
        <f>'Sheet1'!$F$7/B29</f>
        <v>3.645643456069996</v>
      </c>
      <c r="D29" s="54">
        <f>C29/12</f>
        <v>0.3038036213391663</v>
      </c>
      <c r="E29" s="54">
        <f>SUM($D$3:D29)</f>
        <v>28.00679753869883</v>
      </c>
      <c r="F29" s="52">
        <f>B29</f>
        <v>27430</v>
      </c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</row>
    <row r="30" ht="15" customHeight="1">
      <c r="A30" t="s" s="34">
        <v>62</v>
      </c>
      <c r="B30" s="52">
        <f>B29+1000</f>
        <v>28430</v>
      </c>
      <c r="C30" s="65">
        <f>'Sheet1'!$F$7/B30</f>
        <v>3.517411185367569</v>
      </c>
      <c r="D30" s="54">
        <f>C30/12</f>
        <v>0.2931175987806308</v>
      </c>
      <c r="E30" s="54">
        <f>SUM($D$3:D30)</f>
        <v>28.29991513747946</v>
      </c>
      <c r="F30" s="52">
        <f>B30</f>
        <v>28430</v>
      </c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ht="15" customHeight="1">
      <c r="A31" t="s" s="34">
        <v>63</v>
      </c>
      <c r="B31" s="52">
        <f>B30+1000</f>
        <v>29430</v>
      </c>
      <c r="C31" s="65">
        <f>'Sheet1'!$F$7/B31</f>
        <v>3.397893306150187</v>
      </c>
      <c r="D31" s="54">
        <f>C31/12</f>
        <v>0.2831577755125156</v>
      </c>
      <c r="E31" s="54">
        <f>SUM($D$3:D31)</f>
        <v>28.58307291299198</v>
      </c>
      <c r="F31" s="52">
        <f>B31</f>
        <v>29430</v>
      </c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ht="15" customHeight="1">
      <c r="A32" t="s" s="34">
        <v>64</v>
      </c>
      <c r="B32" s="52">
        <f>B31+1000</f>
        <v>30430</v>
      </c>
      <c r="C32" s="65">
        <f>'Sheet1'!$F$7/B32</f>
        <v>3.286230693394676</v>
      </c>
      <c r="D32" s="54">
        <f>C32/12</f>
        <v>0.2738525577828897</v>
      </c>
      <c r="E32" s="54">
        <f>SUM($D$3:D32)</f>
        <v>28.85692547077486</v>
      </c>
      <c r="F32" s="52">
        <f>B32</f>
        <v>30430</v>
      </c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</row>
    <row r="33" ht="15" customHeight="1">
      <c r="A33" t="s" s="34">
        <v>65</v>
      </c>
      <c r="B33" s="52">
        <f>B32+1000</f>
        <v>31430</v>
      </c>
      <c r="C33" s="65">
        <f>'Sheet1'!$F$7/B33</f>
        <v>3.181673560292714</v>
      </c>
      <c r="D33" s="54">
        <f>C33/12</f>
        <v>0.2651394633577261</v>
      </c>
      <c r="E33" s="54">
        <f>SUM($D$3:D33)</f>
        <v>29.12206493413259</v>
      </c>
      <c r="F33" s="52">
        <f>B33</f>
        <v>31430</v>
      </c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ht="15" customHeight="1">
      <c r="A34" t="s" s="34">
        <v>66</v>
      </c>
      <c r="B34" s="52">
        <f>B33+1000</f>
        <v>32430</v>
      </c>
      <c r="C34" s="65">
        <f>'Sheet1'!$F$7/B34</f>
        <v>3.083564600678384</v>
      </c>
      <c r="D34" s="54">
        <f>C34/12</f>
        <v>0.2569637167231987</v>
      </c>
      <c r="E34" s="54">
        <f>SUM($D$3:D34)</f>
        <v>29.37902865085579</v>
      </c>
      <c r="F34" s="52">
        <f>B34</f>
        <v>32430</v>
      </c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</row>
    <row r="35" ht="15" customHeight="1">
      <c r="A35" t="s" s="34">
        <v>67</v>
      </c>
      <c r="B35" s="52">
        <f>B34+1000</f>
        <v>33430</v>
      </c>
      <c r="C35" s="65">
        <f>'Sheet1'!$F$7/B35</f>
        <v>2.991325157044571</v>
      </c>
      <c r="D35" s="54">
        <f>C35/12</f>
        <v>0.2492770964203809</v>
      </c>
      <c r="E35" s="54">
        <f>SUM($D$3:D35)</f>
        <v>29.62830574727617</v>
      </c>
      <c r="F35" s="52">
        <f>B35</f>
        <v>33430</v>
      </c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ht="15" customHeight="1">
      <c r="A36" t="s" s="34">
        <v>68</v>
      </c>
      <c r="B36" s="52">
        <f>B35+1000</f>
        <v>34430</v>
      </c>
      <c r="C36" s="65">
        <f>'Sheet1'!$F$7/B36</f>
        <v>2.904443799012489</v>
      </c>
      <c r="D36" s="54">
        <f>C36/12</f>
        <v>0.2420369832510408</v>
      </c>
      <c r="E36" s="54">
        <f>SUM($D$3:D36)</f>
        <v>29.87034273052721</v>
      </c>
      <c r="F36" s="52">
        <f>B36</f>
        <v>34430</v>
      </c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</row>
    <row r="37" ht="15" customHeight="1">
      <c r="A37" t="s" s="34">
        <v>69</v>
      </c>
      <c r="B37" s="52">
        <f>B36+1000</f>
        <v>35430</v>
      </c>
      <c r="C37" s="65">
        <f>'Sheet1'!$F$7/B37</f>
        <v>2.822466836014677</v>
      </c>
      <c r="D37" s="54">
        <f>C37/12</f>
        <v>0.2352055696678897</v>
      </c>
      <c r="E37" s="54">
        <f>SUM($D$3:D37)</f>
        <v>30.1055483001951</v>
      </c>
      <c r="F37" s="52">
        <f>B37</f>
        <v>35430</v>
      </c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</row>
    <row r="38" ht="15" customHeight="1">
      <c r="A38" t="s" s="34">
        <v>70</v>
      </c>
      <c r="B38" s="52">
        <f>B37+1000</f>
        <v>36430</v>
      </c>
      <c r="C38" s="65">
        <f>'Sheet1'!$F$7/B38</f>
        <v>2.744990392533626</v>
      </c>
      <c r="D38" s="54">
        <f>C38/12</f>
        <v>0.2287491993778022</v>
      </c>
      <c r="E38" s="54">
        <f>SUM($D$3:D38)</f>
        <v>30.33429749957291</v>
      </c>
      <c r="F38" s="52">
        <f>B38</f>
        <v>36430</v>
      </c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</row>
    <row r="39" ht="15" customHeight="1">
      <c r="A39" t="s" s="34">
        <v>71</v>
      </c>
      <c r="B39" s="52">
        <f>B38+1000</f>
        <v>37430</v>
      </c>
      <c r="C39" s="65">
        <f>'Sheet1'!$F$7/B39</f>
        <v>2.671653753673524</v>
      </c>
      <c r="D39" s="54">
        <f>C39/12</f>
        <v>0.222637812806127</v>
      </c>
      <c r="E39" s="54">
        <f>SUM($D$3:D39)</f>
        <v>30.55693531237903</v>
      </c>
      <c r="F39" s="52">
        <f>B39</f>
        <v>37430</v>
      </c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</row>
    <row r="40" ht="15" customHeight="1">
      <c r="A40" t="s" s="34">
        <v>72</v>
      </c>
      <c r="B40" s="52">
        <f>B39+1000</f>
        <v>38430</v>
      </c>
      <c r="C40" s="65">
        <f>'Sheet1'!$F$7/B40</f>
        <v>2.602133749674733</v>
      </c>
      <c r="D40" s="54">
        <f>C40/12</f>
        <v>0.2168444791395611</v>
      </c>
      <c r="E40" s="54">
        <f>SUM($D$3:D40)</f>
        <v>30.77377979151859</v>
      </c>
      <c r="F40" s="52">
        <f>B40</f>
        <v>38430</v>
      </c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ht="15" customHeight="1">
      <c r="A41" t="s" s="34">
        <v>73</v>
      </c>
      <c r="B41" s="52">
        <f>B40+1000</f>
        <v>39430</v>
      </c>
      <c r="C41" s="65">
        <f>'Sheet1'!$F$7/B41</f>
        <v>2.53613999492772</v>
      </c>
      <c r="D41" s="54">
        <f>C41/12</f>
        <v>0.21134499957731</v>
      </c>
      <c r="E41" s="54">
        <f>SUM($D$3:D41)</f>
        <v>30.9851247910959</v>
      </c>
      <c r="F41" s="52">
        <f>B41</f>
        <v>39430</v>
      </c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</row>
    <row r="42" ht="15" customHeight="1">
      <c r="A42" t="s" s="34">
        <v>74</v>
      </c>
      <c r="B42" s="52">
        <f>B41+1000</f>
        <v>40430</v>
      </c>
      <c r="C42" s="65">
        <f>'Sheet1'!$F$7/B42</f>
        <v>2.473410833539451</v>
      </c>
      <c r="D42" s="54">
        <f>C42/12</f>
        <v>0.2061175694616209</v>
      </c>
      <c r="E42" s="54">
        <f>SUM($D$3:D42)</f>
        <v>31.19124236055752</v>
      </c>
      <c r="F42" s="52">
        <f>B42</f>
        <v>40430</v>
      </c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ht="15" customHeight="1">
      <c r="A43" t="s" s="34">
        <v>75</v>
      </c>
      <c r="B43" s="52">
        <f>B42+1000</f>
        <v>41430</v>
      </c>
      <c r="C43" s="65">
        <f>'Sheet1'!$F$7/B43</f>
        <v>2.413709872073377</v>
      </c>
      <c r="D43" s="54">
        <f>C43/12</f>
        <v>0.2011424893394481</v>
      </c>
      <c r="E43" s="54">
        <f>SUM($D$3:D43)</f>
        <v>31.39238484989697</v>
      </c>
      <c r="F43" s="52">
        <f>B43</f>
        <v>41430</v>
      </c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</row>
    <row r="44" ht="15" customHeight="1">
      <c r="A44" t="s" s="34">
        <v>76</v>
      </c>
      <c r="B44" s="52">
        <f>B43+1000</f>
        <v>42430</v>
      </c>
      <c r="C44" s="65">
        <f>'Sheet1'!$F$7/B44</f>
        <v>2.356823002592505</v>
      </c>
      <c r="D44" s="54">
        <f>C44/12</f>
        <v>0.1964019168827088</v>
      </c>
      <c r="E44" s="54">
        <f>SUM($D$3:D44)</f>
        <v>31.58878676677968</v>
      </c>
      <c r="F44" s="52">
        <f>B44</f>
        <v>42430</v>
      </c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</row>
    <row r="45" ht="15" customHeight="1">
      <c r="A45" t="s" s="34">
        <v>77</v>
      </c>
      <c r="B45" s="52">
        <f>B44+1000</f>
        <v>43430</v>
      </c>
      <c r="C45" s="65">
        <f>'Sheet1'!$F$7/B45</f>
        <v>2.302555836979047</v>
      </c>
      <c r="D45" s="54">
        <f>C45/12</f>
        <v>0.1918796530815872</v>
      </c>
      <c r="E45" s="54">
        <f>SUM($D$3:D45)</f>
        <v>31.78066641986127</v>
      </c>
      <c r="F45" s="52">
        <f>B45</f>
        <v>43430</v>
      </c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</row>
    <row r="46" ht="15" customHeight="1">
      <c r="A46" t="s" s="34">
        <v>78</v>
      </c>
      <c r="B46" s="52">
        <f>B45+1000</f>
        <v>44430</v>
      </c>
      <c r="C46" s="65">
        <f>'Sheet1'!$F$7/B46</f>
        <v>2.250731487733514</v>
      </c>
      <c r="D46" s="54">
        <f>C46/12</f>
        <v>0.1875609573111261</v>
      </c>
      <c r="E46" s="54">
        <f>SUM($D$3:D46)</f>
        <v>31.9682273771724</v>
      </c>
      <c r="F46" s="52">
        <f>B46</f>
        <v>44430</v>
      </c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</row>
    <row r="47" ht="15" customHeight="1">
      <c r="A47" t="s" s="34">
        <v>79</v>
      </c>
      <c r="B47" s="52">
        <f>B46+1000</f>
        <v>45430</v>
      </c>
      <c r="C47" s="65">
        <f>'Sheet1'!$F$7/B47</f>
        <v>2.201188641866608</v>
      </c>
      <c r="D47" s="54">
        <f>C47/12</f>
        <v>0.1834323868222173</v>
      </c>
      <c r="E47" s="54">
        <f>SUM($D$3:D47)</f>
        <v>32.15165976399462</v>
      </c>
      <c r="F47" s="52">
        <f>B47</f>
        <v>45430</v>
      </c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</row>
    <row r="48" ht="15" customHeight="1">
      <c r="A48" t="s" s="34">
        <v>80</v>
      </c>
      <c r="B48" s="52">
        <f>B47+1000</f>
        <v>46430</v>
      </c>
      <c r="C48" s="65">
        <f>'Sheet1'!$F$7/B48</f>
        <v>2.153779883695886</v>
      </c>
      <c r="D48" s="54">
        <f>C48/12</f>
        <v>0.1794816569746572</v>
      </c>
      <c r="E48" s="54">
        <f>SUM($D$3:D48)</f>
        <v>32.33114142096927</v>
      </c>
      <c r="F48" s="52">
        <f>B48</f>
        <v>46430</v>
      </c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</row>
    <row r="49" ht="15" customHeight="1">
      <c r="A49" t="s" s="34">
        <v>81</v>
      </c>
      <c r="B49" s="52">
        <f>B48+1000</f>
        <v>47430</v>
      </c>
      <c r="C49" s="65">
        <f>'Sheet1'!$F$7/B49</f>
        <v>2.108370229812355</v>
      </c>
      <c r="D49" s="54">
        <f>C49/12</f>
        <v>0.1756975191510296</v>
      </c>
      <c r="E49" s="54">
        <f>SUM($D$3:D49)</f>
        <v>32.5068389401203</v>
      </c>
      <c r="F49" s="52">
        <f>B49</f>
        <v>47430</v>
      </c>
      <c r="G49" s="19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</row>
    <row r="50" ht="15" customHeight="1">
      <c r="A50" t="s" s="34">
        <v>82</v>
      </c>
      <c r="B50" s="52">
        <f>B49+1000</f>
        <v>48430</v>
      </c>
      <c r="C50" s="65">
        <f>'Sheet1'!$F$7/B50</f>
        <v>2.064835845550279</v>
      </c>
      <c r="D50" s="54">
        <f>C50/12</f>
        <v>0.1720696537958566</v>
      </c>
      <c r="E50" s="54">
        <f>SUM($D$3:D50)</f>
        <v>32.67890859391616</v>
      </c>
      <c r="F50" s="52">
        <f>B50</f>
        <v>48430</v>
      </c>
      <c r="G50" s="1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</row>
    <row r="51" ht="15" customHeight="1">
      <c r="A51" t="s" s="34">
        <v>83</v>
      </c>
      <c r="B51" s="52">
        <f>B50+1000</f>
        <v>49430</v>
      </c>
      <c r="C51" s="65">
        <f>'Sheet1'!$F$7/B51</f>
        <v>2.023062917256726</v>
      </c>
      <c r="D51" s="54">
        <f>C51/12</f>
        <v>0.1685885764380606</v>
      </c>
      <c r="E51" s="54">
        <f>SUM($D$3:D51)</f>
        <v>32.84749717035422</v>
      </c>
      <c r="F51" s="52">
        <f>B51</f>
        <v>49430</v>
      </c>
      <c r="G51" s="1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</row>
    <row r="52" ht="15" customHeight="1">
      <c r="A52" t="s" s="34">
        <v>84</v>
      </c>
      <c r="B52" s="52">
        <f>B51+1000</f>
        <v>50430</v>
      </c>
      <c r="C52" s="65">
        <f>'Sheet1'!$F$7/B52</f>
        <v>1.98294665873488</v>
      </c>
      <c r="D52" s="54">
        <f>C52/12</f>
        <v>0.1652455548945733</v>
      </c>
      <c r="E52" s="54">
        <f>SUM($D$3:D52)</f>
        <v>33.0127427252488</v>
      </c>
      <c r="F52" s="52">
        <f>B52</f>
        <v>50430</v>
      </c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